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<sst xmlns="http://schemas.openxmlformats.org/spreadsheetml/2006/main" count="33" uniqueCount="24">
  <si>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OPODATKOWANIE WEDŁUG SKALI PIT 36</t>
  </si>
  <si>
    <t>PROGNOZOWANY DOCHÓD</t>
  </si>
  <si>
    <t>KWOTA ULGI DLA KLASY ŚREDNIEJ DLA DOCHODU OD 68412 DO 102588</t>
  </si>
  <si>
    <t>KWOTA ULGI DLA KLASY ŚREDNIEJ DLA DOCHODU OD 102588 DO 133692</t>
  </si>
  <si>
    <t>PODSTAWA OPODATKOWANIA</t>
  </si>
  <si>
    <t>PODATEK</t>
  </si>
  <si>
    <t>SKŁADKA ZDROWOTNA 9%</t>
  </si>
  <si>
    <t>OPODATKOWANIE PODATKIEM LINIOWYM PIT36L</t>
  </si>
  <si>
    <t>OPODATKOWANIE RYCZAŁTEM PIT28</t>
  </si>
  <si>
    <t>SKŁADKA ZDROWOTNA 4,9%</t>
  </si>
  <si>
    <t>SKŁADKA ZDROWOTNA DLA PRZYCHODÓW NIE PRZEKRACZAJĄCYCH 60000 ZŁ</t>
  </si>
  <si>
    <t>SKŁADKA ZDROWOTNA DLA PRZYCHODÓW KTÓRE PRZEKROCZYŁY 60000 ZŁ I NIE PRZEKROCZYŁY 300000 ZŁ</t>
  </si>
  <si>
    <t>SKŁADKA ZDROWOTNA DLA PRZYCHODÓW KTÓRE PRZEKROCZYŁY 300000 ZŁ</t>
  </si>
  <si>
    <t>7PLUSPLUS BIURO RACHUNKOWE</t>
  </si>
  <si>
    <t>POLSKI ŁAD - KALKULATOR FORM OPODATKOWANIA 2022</t>
  </si>
  <si>
    <t>OKREŚL PROGNOZOWANY PRZYCHÓD ROCZNY &gt;&gt;&gt;&gt;&gt;&gt;&gt;&gt;&gt;&gt;&gt;&gt;&gt;&gt;&gt;&gt;&gt;&gt;&gt;&gt;&gt;&gt;&gt;&gt;&gt;&gt;&gt;&gt;</t>
  </si>
  <si>
    <t>OKREŚL PROGNOZOWANE KOSZTY ROCZNE&gt;&gt;&gt;&gt;&gt;&gt;&gt;&gt;&gt;&gt;&gt;&gt;&gt;&gt;&gt;&gt;&gt;&gt;&gt;&gt;&gt;&gt;&gt;&gt;&gt;&gt;&gt;&gt;&gt;&gt;&gt;</t>
  </si>
  <si>
    <t>OKREŚL WŁAŚCIWĄ DLA WYKONYWANYCH USŁUG STAWKĘ RYCZAŁTU&gt;&gt;&gt;&gt;&gt;&gt;&gt;&gt;&gt;</t>
  </si>
  <si>
    <t>OBCIĄŻENIA RAZEM (PODATEK + SKŁADKA ZDROWOTNA)</t>
  </si>
  <si>
    <t>WYNIK NETTO (DOCHÓD - OBCIĄŻENIA RAZEM)</t>
  </si>
  <si>
    <t>Uwaga: kalkulacja ma charakter orientacyjny i nie uwzględnia składek ZUS na ubezpieczenie społeczne oraz nie uwzględnia rzeczywistych obciążeń podatkowo-składkowych w przypadku, gdy dochód jest niższy od kwoty wolnej od podatku (30000 zł).</t>
  </si>
  <si>
    <t>7plusplus Sp. Z o.o., ul. Bacha 2, 02-743 Warszawa, tel.: 022-218-94-92,</t>
  </si>
  <si>
    <t>www.7plusplus.pl</t>
  </si>
  <si>
    <t>7@7plusplus.pl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</si>
</sst>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ck">
        <color indexed="52"/>
      </left>
      <right style="thick">
        <color indexed="52"/>
      </right>
      <top style="thick">
        <color indexed="52"/>
      </top>
      <bottom>
        <color indexed="63"/>
      </bottom>
    </border>
    <border>
      <left style="thick">
        <color indexed="52"/>
      </left>
      <right style="thick">
        <color indexed="52"/>
      </right>
      <top>
        <color indexed="63"/>
      </top>
      <bottom>
        <color indexed="63"/>
      </bottom>
    </border>
    <border>
      <left style="thick">
        <color indexed="52"/>
      </left>
      <right style="thick">
        <color indexed="52"/>
      </right>
      <top>
        <color indexed="63"/>
      </top>
      <bottom style="thick">
        <color indexed="52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4" fontId="0" fillId="0" borderId="0" xfId="20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4" fontId="8" fillId="0" borderId="0" xfId="0" applyNumberFormat="1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4" fontId="5" fillId="0" borderId="1" xfId="20" applyFont="1" applyBorder="1" applyAlignment="1" applyProtection="1">
      <alignment/>
      <protection locked="0"/>
    </xf>
    <xf numFmtId="44" fontId="5" fillId="0" borderId="2" xfId="20" applyFont="1" applyBorder="1" applyAlignment="1" applyProtection="1">
      <alignment/>
      <protection locked="0"/>
    </xf>
    <xf numFmtId="9" fontId="5" fillId="0" borderId="3" xfId="20" applyNumberFormat="1" applyFont="1" applyBorder="1" applyAlignment="1" applyProtection="1">
      <alignment/>
      <protection locked="0"/>
    </xf>
    <xf numFmtId="44" fontId="5" fillId="0" borderId="0" xfId="0" applyNumberFormat="1" applyFont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7" fillId="0" borderId="6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/>
      <protection/>
    </xf>
    <xf numFmtId="0" fontId="0" fillId="0" borderId="6" xfId="0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2" fillId="3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9" fillId="0" borderId="0" xfId="17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9" fillId="0" borderId="0" xfId="17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7plusplus.pl/" TargetMode="External" /><Relationship Id="rId2" Type="http://schemas.openxmlformats.org/officeDocument/2006/relationships/hyperlink" Target="mailto:7@7plusplus.p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workbookViewId="0" topLeftCell="A1">
      <selection activeCell="F13" sqref="F13"/>
    </sheetView>
  </sheetViews>
  <sheetFormatPr defaultColWidth="9.140625" defaultRowHeight="12.75"/>
  <cols>
    <col min="1" max="5" width="15.421875" style="0" customWidth="1"/>
    <col min="6" max="6" width="18.28125" style="1" customWidth="1"/>
    <col min="7" max="7" width="11.28125" style="0" bestFit="1" customWidth="1"/>
  </cols>
  <sheetData>
    <row r="1" spans="1:6" s="2" customFormat="1" ht="12.75" customHeight="1">
      <c r="A1" s="20" t="s">
        <v>13</v>
      </c>
      <c r="B1" s="20"/>
      <c r="C1" s="20"/>
      <c r="D1" s="20"/>
      <c r="E1" s="20"/>
      <c r="F1" s="20"/>
    </row>
    <row r="2" spans="1:6" s="2" customFormat="1" ht="13.5" customHeight="1" thickBot="1">
      <c r="A2" s="20"/>
      <c r="B2" s="20"/>
      <c r="C2" s="20"/>
      <c r="D2" s="20"/>
      <c r="E2" s="20"/>
      <c r="F2" s="20"/>
    </row>
    <row r="3" spans="1:6" s="2" customFormat="1" ht="13.5" customHeight="1" thickTop="1">
      <c r="A3" s="21" t="s">
        <v>21</v>
      </c>
      <c r="B3" s="21"/>
      <c r="C3" s="21"/>
      <c r="D3" s="21"/>
      <c r="E3" s="21"/>
      <c r="F3" s="21"/>
    </row>
    <row r="4" spans="1:6" s="2" customFormat="1" ht="12.75">
      <c r="A4" s="25" t="s">
        <v>22</v>
      </c>
      <c r="B4" s="26"/>
      <c r="C4" s="26"/>
      <c r="D4" s="27" t="s">
        <v>23</v>
      </c>
      <c r="E4" s="28"/>
      <c r="F4" s="28"/>
    </row>
    <row r="5" s="2" customFormat="1" ht="12.75">
      <c r="F5" s="3"/>
    </row>
    <row r="6" spans="1:6" s="2" customFormat="1" ht="12.75">
      <c r="A6" s="23" t="s">
        <v>14</v>
      </c>
      <c r="B6" s="23"/>
      <c r="C6" s="23"/>
      <c r="D6" s="23"/>
      <c r="E6" s="23"/>
      <c r="F6" s="23"/>
    </row>
    <row r="7" spans="1:6" s="2" customFormat="1" ht="9" customHeight="1">
      <c r="A7" s="23"/>
      <c r="B7" s="23"/>
      <c r="C7" s="23"/>
      <c r="D7" s="23"/>
      <c r="E7" s="23"/>
      <c r="F7" s="23"/>
    </row>
    <row r="8" s="2" customFormat="1" ht="12.75">
      <c r="F8" s="3"/>
    </row>
    <row r="9" s="2" customFormat="1" ht="12.75">
      <c r="F9" s="3"/>
    </row>
    <row r="10" s="2" customFormat="1" ht="13.5" thickBot="1">
      <c r="F10" s="3"/>
    </row>
    <row r="11" spans="1:6" s="2" customFormat="1" ht="14.25" thickBot="1" thickTop="1">
      <c r="A11" s="13" t="s">
        <v>15</v>
      </c>
      <c r="B11" s="14"/>
      <c r="C11" s="14"/>
      <c r="D11" s="14"/>
      <c r="E11" s="14"/>
      <c r="F11" s="9">
        <v>177000</v>
      </c>
    </row>
    <row r="12" spans="1:6" s="2" customFormat="1" ht="14.25" thickBot="1" thickTop="1">
      <c r="A12" s="13" t="s">
        <v>16</v>
      </c>
      <c r="B12" s="14"/>
      <c r="C12" s="14"/>
      <c r="D12" s="14"/>
      <c r="E12" s="14"/>
      <c r="F12" s="10">
        <v>77000</v>
      </c>
    </row>
    <row r="13" spans="1:6" s="2" customFormat="1" ht="14.25" thickBot="1" thickTop="1">
      <c r="A13" s="13" t="s">
        <v>17</v>
      </c>
      <c r="B13" s="14"/>
      <c r="C13" s="14"/>
      <c r="D13" s="14"/>
      <c r="E13" s="14"/>
      <c r="F13" s="11">
        <v>0.15</v>
      </c>
    </row>
    <row r="14" spans="1:6" s="2" customFormat="1" ht="13.5" thickTop="1">
      <c r="A14" s="4"/>
      <c r="B14" s="4"/>
      <c r="C14" s="4"/>
      <c r="D14" s="4"/>
      <c r="E14" s="4"/>
      <c r="F14" s="5"/>
    </row>
    <row r="15" spans="1:6" s="2" customFormat="1" ht="12.75">
      <c r="A15" s="4"/>
      <c r="B15" s="4"/>
      <c r="C15" s="4"/>
      <c r="D15" s="4"/>
      <c r="E15" s="4"/>
      <c r="F15" s="5"/>
    </row>
    <row r="16" spans="1:6" s="2" customFormat="1" ht="12.75">
      <c r="A16" s="4"/>
      <c r="B16" s="4"/>
      <c r="C16" s="4"/>
      <c r="D16" s="4"/>
      <c r="E16" s="4"/>
      <c r="F16" s="5"/>
    </row>
    <row r="17" spans="1:6" s="2" customFormat="1" ht="12.75">
      <c r="A17" s="17" t="s">
        <v>0</v>
      </c>
      <c r="B17" s="17"/>
      <c r="C17" s="17"/>
      <c r="D17" s="17"/>
      <c r="E17" s="17"/>
      <c r="F17" s="17"/>
    </row>
    <row r="18" spans="1:6" s="2" customFormat="1" ht="12.75">
      <c r="A18" s="4"/>
      <c r="B18" s="4"/>
      <c r="C18" s="4"/>
      <c r="D18" s="4"/>
      <c r="E18" s="4"/>
      <c r="F18" s="5"/>
    </row>
    <row r="19" spans="1:6" s="2" customFormat="1" ht="12.75">
      <c r="A19" s="15" t="s">
        <v>1</v>
      </c>
      <c r="B19" s="15"/>
      <c r="C19" s="15"/>
      <c r="D19" s="15"/>
      <c r="E19" s="15"/>
      <c r="F19" s="5">
        <f>F11-F12</f>
        <v>100000</v>
      </c>
    </row>
    <row r="20" spans="1:6" s="2" customFormat="1" ht="12.75">
      <c r="A20" s="16" t="s">
        <v>2</v>
      </c>
      <c r="B20" s="16"/>
      <c r="C20" s="16"/>
      <c r="D20" s="16"/>
      <c r="E20" s="16"/>
      <c r="F20" s="5">
        <f>IF(AND(F19&gt;=68412,F19&lt;=102588),(F19*0.0668-4566)/0.17,0)</f>
        <v>12435.294117647058</v>
      </c>
    </row>
    <row r="21" spans="1:6" s="2" customFormat="1" ht="12.75">
      <c r="A21" s="16" t="s">
        <v>3</v>
      </c>
      <c r="B21" s="16"/>
      <c r="C21" s="16"/>
      <c r="D21" s="16"/>
      <c r="E21" s="16"/>
      <c r="F21" s="5">
        <f>IF(AND(F19&gt;102588,F19&lt;=133692),(F19*(-0.0735)+9829)/0.17,0)</f>
        <v>0</v>
      </c>
    </row>
    <row r="22" spans="1:6" s="2" customFormat="1" ht="12.75">
      <c r="A22" s="15" t="s">
        <v>4</v>
      </c>
      <c r="B22" s="15"/>
      <c r="C22" s="15"/>
      <c r="D22" s="15"/>
      <c r="E22" s="15"/>
      <c r="F22" s="5">
        <f>F19-F20-F21</f>
        <v>87564.70588235294</v>
      </c>
    </row>
    <row r="23" spans="1:6" s="2" customFormat="1" ht="12.75">
      <c r="A23" s="15" t="s">
        <v>5</v>
      </c>
      <c r="B23" s="15"/>
      <c r="C23" s="15"/>
      <c r="D23" s="15"/>
      <c r="E23" s="15"/>
      <c r="F23" s="5">
        <f>IF(F22&lt;=120000,((F22*0.17)-5100),(15300+(F22-120000)*0.32))</f>
        <v>9786</v>
      </c>
    </row>
    <row r="24" spans="1:6" s="2" customFormat="1" ht="12.75">
      <c r="A24" s="15" t="s">
        <v>6</v>
      </c>
      <c r="B24" s="15"/>
      <c r="C24" s="15"/>
      <c r="D24" s="15"/>
      <c r="E24" s="15"/>
      <c r="F24" s="6">
        <f>IF(F19*0.09&gt;3250,F19*0.09,3250)</f>
        <v>9000</v>
      </c>
    </row>
    <row r="25" spans="1:7" s="2" customFormat="1" ht="12.75">
      <c r="A25" s="22" t="s">
        <v>18</v>
      </c>
      <c r="B25" s="22"/>
      <c r="C25" s="22"/>
      <c r="D25" s="22"/>
      <c r="E25" s="22"/>
      <c r="F25" s="7">
        <f>F23+F24</f>
        <v>18786</v>
      </c>
      <c r="G25" s="8"/>
    </row>
    <row r="26" spans="1:7" s="2" customFormat="1" ht="12.75">
      <c r="A26" s="24" t="s">
        <v>19</v>
      </c>
      <c r="B26" s="24"/>
      <c r="C26" s="24"/>
      <c r="D26" s="24"/>
      <c r="E26" s="24"/>
      <c r="F26" s="12">
        <f>F19-F25</f>
        <v>81214</v>
      </c>
      <c r="G26" s="8"/>
    </row>
    <row r="27" spans="1:6" s="2" customFormat="1" ht="12.75">
      <c r="A27" s="4"/>
      <c r="B27" s="4"/>
      <c r="C27" s="4"/>
      <c r="D27" s="4"/>
      <c r="E27" s="4"/>
      <c r="F27" s="4"/>
    </row>
    <row r="28" spans="1:6" s="2" customFormat="1" ht="12.75">
      <c r="A28" s="4"/>
      <c r="B28" s="4"/>
      <c r="C28" s="4"/>
      <c r="D28" s="4"/>
      <c r="E28" s="4"/>
      <c r="F28" s="4"/>
    </row>
    <row r="29" spans="1:6" s="2" customFormat="1" ht="12.75">
      <c r="A29" s="18" t="s">
        <v>7</v>
      </c>
      <c r="B29" s="18"/>
      <c r="C29" s="18"/>
      <c r="D29" s="18"/>
      <c r="E29" s="18"/>
      <c r="F29" s="18"/>
    </row>
    <row r="30" spans="1:6" s="2" customFormat="1" ht="12.75">
      <c r="A30" s="4"/>
      <c r="B30" s="4"/>
      <c r="C30" s="4"/>
      <c r="D30" s="4"/>
      <c r="E30" s="4"/>
      <c r="F30" s="5"/>
    </row>
    <row r="31" spans="1:6" s="2" customFormat="1" ht="12.75">
      <c r="A31" s="15" t="s">
        <v>1</v>
      </c>
      <c r="B31" s="15"/>
      <c r="C31" s="15"/>
      <c r="D31" s="15"/>
      <c r="E31" s="15"/>
      <c r="F31" s="5">
        <f>F11-F12</f>
        <v>100000</v>
      </c>
    </row>
    <row r="32" spans="1:6" s="2" customFormat="1" ht="12.75">
      <c r="A32" s="15" t="s">
        <v>4</v>
      </c>
      <c r="B32" s="15"/>
      <c r="C32" s="15"/>
      <c r="D32" s="15"/>
      <c r="E32" s="15"/>
      <c r="F32" s="6">
        <f>F31</f>
        <v>100000</v>
      </c>
    </row>
    <row r="33" spans="1:6" s="2" customFormat="1" ht="12.75">
      <c r="A33" s="15" t="s">
        <v>5</v>
      </c>
      <c r="B33" s="15"/>
      <c r="C33" s="15"/>
      <c r="D33" s="15"/>
      <c r="E33" s="15"/>
      <c r="F33" s="6">
        <f>F32*0.19</f>
        <v>19000</v>
      </c>
    </row>
    <row r="34" spans="1:6" s="2" customFormat="1" ht="12.75">
      <c r="A34" s="15" t="s">
        <v>9</v>
      </c>
      <c r="B34" s="15"/>
      <c r="C34" s="15"/>
      <c r="D34" s="15"/>
      <c r="E34" s="15"/>
      <c r="F34" s="6">
        <f>IF(F31*0.049&gt;3250,F31*0.049,3250)</f>
        <v>4900</v>
      </c>
    </row>
    <row r="35" spans="1:7" s="2" customFormat="1" ht="12.75">
      <c r="A35" s="22" t="s">
        <v>18</v>
      </c>
      <c r="B35" s="22"/>
      <c r="C35" s="22"/>
      <c r="D35" s="22"/>
      <c r="E35" s="22"/>
      <c r="F35" s="7">
        <f>F33+F34</f>
        <v>23900</v>
      </c>
      <c r="G35" s="8"/>
    </row>
    <row r="36" spans="1:7" s="2" customFormat="1" ht="12.75">
      <c r="A36" s="24" t="s">
        <v>19</v>
      </c>
      <c r="B36" s="24"/>
      <c r="C36" s="24"/>
      <c r="D36" s="24"/>
      <c r="E36" s="24"/>
      <c r="F36" s="12">
        <f>F31-F35</f>
        <v>76100</v>
      </c>
      <c r="G36" s="8"/>
    </row>
    <row r="37" spans="1:6" s="2" customFormat="1" ht="12.75">
      <c r="A37" s="4"/>
      <c r="B37" s="4"/>
      <c r="C37" s="4"/>
      <c r="D37" s="4"/>
      <c r="E37" s="4"/>
      <c r="F37" s="4"/>
    </row>
    <row r="38" spans="1:6" s="2" customFormat="1" ht="12.75">
      <c r="A38" s="4"/>
      <c r="B38" s="4"/>
      <c r="C38" s="4"/>
      <c r="D38" s="4"/>
      <c r="E38" s="4"/>
      <c r="F38" s="4"/>
    </row>
    <row r="39" spans="1:6" s="2" customFormat="1" ht="12.75">
      <c r="A39" s="18" t="s">
        <v>8</v>
      </c>
      <c r="B39" s="18"/>
      <c r="C39" s="18"/>
      <c r="D39" s="18"/>
      <c r="E39" s="18"/>
      <c r="F39" s="18"/>
    </row>
    <row r="40" spans="1:6" s="2" customFormat="1" ht="12.75">
      <c r="A40" s="4"/>
      <c r="B40" s="4"/>
      <c r="C40" s="4"/>
      <c r="D40" s="4"/>
      <c r="E40" s="4"/>
      <c r="F40" s="4"/>
    </row>
    <row r="41" spans="1:6" s="2" customFormat="1" ht="12.75">
      <c r="A41" s="15" t="s">
        <v>4</v>
      </c>
      <c r="B41" s="15"/>
      <c r="C41" s="15"/>
      <c r="D41" s="15"/>
      <c r="E41" s="15"/>
      <c r="F41" s="6">
        <f>F11</f>
        <v>177000</v>
      </c>
    </row>
    <row r="42" spans="1:6" s="2" customFormat="1" ht="12.75">
      <c r="A42" s="15" t="s">
        <v>5</v>
      </c>
      <c r="B42" s="15"/>
      <c r="C42" s="15"/>
      <c r="D42" s="15"/>
      <c r="E42" s="15"/>
      <c r="F42" s="6">
        <f>F13*F41</f>
        <v>26550</v>
      </c>
    </row>
    <row r="43" spans="1:6" s="2" customFormat="1" ht="12.75">
      <c r="A43" s="16" t="s">
        <v>10</v>
      </c>
      <c r="B43" s="16"/>
      <c r="C43" s="16"/>
      <c r="D43" s="16"/>
      <c r="E43" s="16"/>
      <c r="F43" s="5">
        <f>IF((F41&lt;=60000),3888,0)</f>
        <v>0</v>
      </c>
    </row>
    <row r="44" spans="1:6" s="2" customFormat="1" ht="12.75">
      <c r="A44" s="16" t="s">
        <v>11</v>
      </c>
      <c r="B44" s="16"/>
      <c r="C44" s="16"/>
      <c r="D44" s="16"/>
      <c r="E44" s="16"/>
      <c r="F44" s="5">
        <f>IF(AND(F41&gt;60000,F41&lt;=300000),6480,0)</f>
        <v>6480</v>
      </c>
    </row>
    <row r="45" spans="1:6" s="2" customFormat="1" ht="12.75">
      <c r="A45" s="16" t="s">
        <v>12</v>
      </c>
      <c r="B45" s="16"/>
      <c r="C45" s="16"/>
      <c r="D45" s="16"/>
      <c r="E45" s="16"/>
      <c r="F45" s="5">
        <f>IF((F41&gt;300000),11664,0)</f>
        <v>0</v>
      </c>
    </row>
    <row r="46" spans="1:7" s="2" customFormat="1" ht="12.75">
      <c r="A46" s="22" t="s">
        <v>18</v>
      </c>
      <c r="B46" s="22"/>
      <c r="C46" s="22"/>
      <c r="D46" s="22"/>
      <c r="E46" s="22"/>
      <c r="F46" s="7">
        <f>F42+F43+F44+F45</f>
        <v>33030</v>
      </c>
      <c r="G46" s="8"/>
    </row>
    <row r="47" spans="1:7" s="2" customFormat="1" ht="12.75">
      <c r="A47" s="24" t="s">
        <v>19</v>
      </c>
      <c r="B47" s="24"/>
      <c r="C47" s="24"/>
      <c r="D47" s="24"/>
      <c r="E47" s="24"/>
      <c r="F47" s="12">
        <f>F11-F12-F46</f>
        <v>66970</v>
      </c>
      <c r="G47" s="8"/>
    </row>
    <row r="48" s="2" customFormat="1" ht="12.75">
      <c r="F48" s="3"/>
    </row>
    <row r="49" s="2" customFormat="1" ht="13.5" thickBot="1">
      <c r="F49" s="3"/>
    </row>
    <row r="50" spans="1:6" s="2" customFormat="1" ht="39" customHeight="1" thickTop="1">
      <c r="A50" s="19" t="s">
        <v>20</v>
      </c>
      <c r="B50" s="19"/>
      <c r="C50" s="19"/>
      <c r="D50" s="19"/>
      <c r="E50" s="19"/>
      <c r="F50" s="19"/>
    </row>
  </sheetData>
  <sheetProtection password="C873" sheet="1" objects="1" scenarios="1" selectLockedCells="1"/>
  <protectedRanges>
    <protectedRange sqref="F11:F13" name="do wypełnienia"/>
  </protectedRanges>
  <mergeCells count="33">
    <mergeCell ref="A4:C4"/>
    <mergeCell ref="D4:F4"/>
    <mergeCell ref="A46:E46"/>
    <mergeCell ref="A43:E43"/>
    <mergeCell ref="A25:E25"/>
    <mergeCell ref="A26:E26"/>
    <mergeCell ref="A36:E36"/>
    <mergeCell ref="A21:E21"/>
    <mergeCell ref="A22:E22"/>
    <mergeCell ref="A1:F2"/>
    <mergeCell ref="A3:F3"/>
    <mergeCell ref="A41:E41"/>
    <mergeCell ref="A42:E42"/>
    <mergeCell ref="A13:E13"/>
    <mergeCell ref="A34:E34"/>
    <mergeCell ref="A35:E35"/>
    <mergeCell ref="A23:E23"/>
    <mergeCell ref="A24:E24"/>
    <mergeCell ref="A6:F7"/>
    <mergeCell ref="A50:F50"/>
    <mergeCell ref="A31:E31"/>
    <mergeCell ref="A32:E32"/>
    <mergeCell ref="A33:E33"/>
    <mergeCell ref="A47:E47"/>
    <mergeCell ref="A29:F29"/>
    <mergeCell ref="A39:F39"/>
    <mergeCell ref="A44:E44"/>
    <mergeCell ref="A45:E45"/>
    <mergeCell ref="A11:E11"/>
    <mergeCell ref="A12:E12"/>
    <mergeCell ref="A19:E19"/>
    <mergeCell ref="A20:E20"/>
    <mergeCell ref="A17:F17"/>
  </mergeCells>
  <dataValidations count="1">
    <dataValidation type="list" allowBlank="1" showInputMessage="1" showErrorMessage="1" sqref="F13">
      <formula1>"17%,15%,14%,12%,10%,8,5%,5,5%,3%"</formula1>
    </dataValidation>
  </dataValidations>
  <hyperlinks>
    <hyperlink ref="A4" r:id="rId1" display="www.7plusplus.pl"/>
    <hyperlink ref="D4" r:id="rId2" display="7@7plusplus.pl"/>
  </hyperlinks>
  <printOptions/>
  <pageMargins left="0.984251968503937" right="0.984251968503937" top="0.7874015748031497" bottom="0.984251968503937" header="0.7874015748031497" footer="0.3937007874015748"/>
  <pageSetup fitToHeight="1" fitToWidth="1" horizontalDpi="600" verticalDpi="60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</dc:creator>
  <cp:keywords/>
  <dc:description/>
  <cp:lastModifiedBy>jg</cp:lastModifiedBy>
  <cp:lastPrinted>2021-11-17T00:30:15Z</cp:lastPrinted>
  <dcterms:created xsi:type="dcterms:W3CDTF">2021-11-16T20:17:24Z</dcterms:created>
  <dcterms:modified xsi:type="dcterms:W3CDTF">2021-11-17T22:19:37Z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